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5B987561-61BC-C84D-99AE-3F5195279189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D60" i="4"/>
  <c r="E64" i="4" s="1"/>
  <c r="D44" i="4"/>
  <c r="D43" i="4"/>
  <c r="D40" i="4"/>
  <c r="D34" i="4"/>
  <c r="E37" i="4" s="1"/>
  <c r="D24" i="4"/>
  <c r="D23" i="4"/>
  <c r="D22" i="4"/>
  <c r="D14" i="4"/>
  <c r="E15" i="4" s="1"/>
  <c r="F16" i="3"/>
  <c r="E16" i="3" s="1"/>
  <c r="E15" i="3"/>
  <c r="E14" i="3"/>
  <c r="E13" i="3"/>
  <c r="E12" i="3"/>
  <c r="F9" i="3"/>
  <c r="H18" i="2"/>
  <c r="G18" i="2"/>
  <c r="F18" i="2"/>
  <c r="H17" i="2"/>
  <c r="G17" i="2"/>
  <c r="F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D6" i="2" s="1"/>
  <c r="H12" i="2"/>
  <c r="G12" i="2"/>
  <c r="F12" i="2"/>
  <c r="D12" i="2"/>
  <c r="H11" i="2"/>
  <c r="G11" i="2"/>
  <c r="F11" i="2"/>
  <c r="D11" i="2"/>
  <c r="E47" i="4" l="1"/>
  <c r="E49" i="4" s="1"/>
  <c r="D7" i="2"/>
  <c r="D8" i="2" s="1"/>
  <c r="E25" i="4"/>
  <c r="E2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<sst xmlns="http://schemas.openxmlformats.org/spreadsheetml/2006/main" count="75" uniqueCount="66">
  <si>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</si>
  <si>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</si>
  <si>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</si>
  <si>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</si>
  <si>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</si>
  <si>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</si>
  <si>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</si>
  <si>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</si>
  <si>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</si>
  <si>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</si>
  <si>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</si>
  <si>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</si>
  <si>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</si>
  <si>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</si>
  <si>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>MSCI-World AC ex CW</t>
  </si>
  <si>
    <t>MSCI-World Small Cap</t>
  </si>
  <si>
    <t>MSCI-World Value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</si>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</sst>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4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sz val="12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sz val="12"/>
      <color rgb="FF000000"/>
      <name val="Arial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0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3" fillId="0" borderId="11" xfId="0" applyFont="1" applyBorder="1"/>
    <xf numFmtId="0" fontId="13" fillId="0" borderId="15" xfId="0" applyFont="1" applyBorder="1"/>
    <xf numFmtId="0" fontId="6" fillId="0" borderId="16" xfId="0" applyFont="1" applyBorder="1"/>
    <xf numFmtId="0" fontId="13" fillId="0" borderId="17" xfId="0" applyFont="1" applyBorder="1"/>
    <xf numFmtId="0" fontId="13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167" fontId="17" fillId="2" borderId="11" xfId="0" applyNumberFormat="1" applyFont="1" applyFill="1" applyBorder="1" applyAlignment="1">
      <alignment horizontal="right"/>
    </xf>
    <xf numFmtId="167" fontId="17" fillId="2" borderId="16" xfId="0" applyNumberFormat="1" applyFont="1" applyFill="1" applyBorder="1" applyAlignment="1">
      <alignment horizontal="right"/>
    </xf>
    <xf numFmtId="0" fontId="13" fillId="2" borderId="18" xfId="0" applyFont="1" applyFill="1" applyBorder="1"/>
    <xf numFmtId="167" fontId="1" fillId="2" borderId="18" xfId="0" applyNumberFormat="1" applyFont="1" applyFill="1" applyBorder="1"/>
    <xf numFmtId="167" fontId="17" fillId="2" borderId="19" xfId="0" applyNumberFormat="1" applyFont="1" applyFill="1" applyBorder="1" applyAlignment="1">
      <alignment horizontal="right"/>
    </xf>
    <xf numFmtId="0" fontId="18" fillId="2" borderId="20" xfId="0" applyFont="1" applyFill="1" applyBorder="1"/>
    <xf numFmtId="0" fontId="1" fillId="2" borderId="20" xfId="0" applyFont="1" applyFill="1" applyBorder="1" applyAlignment="1">
      <alignment horizontal="left" vertical="center"/>
    </xf>
    <xf numFmtId="165" fontId="19" fillId="2" borderId="20" xfId="0" applyNumberFormat="1" applyFont="1" applyFill="1" applyBorder="1"/>
    <xf numFmtId="0" fontId="20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9" fillId="2" borderId="11" xfId="0" applyNumberFormat="1" applyFont="1" applyFill="1" applyBorder="1"/>
    <xf numFmtId="0" fontId="13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1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1" fillId="2" borderId="11" xfId="0" applyNumberFormat="1" applyFont="1" applyFill="1" applyBorder="1"/>
    <xf numFmtId="167" fontId="21" fillId="2" borderId="18" xfId="0" applyNumberFormat="1" applyFont="1" applyFill="1" applyBorder="1"/>
    <xf numFmtId="167" fontId="21" fillId="2" borderId="20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3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5" sqref="C5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26.5" customWidth="1"/>
    <col min="4" max="4" width="12.6640625" customWidth="1"/>
    <col min="5" max="5" width="4.1640625" customWidth="1"/>
    <col min="6" max="6" width="8.5" customWidth="1"/>
    <col min="7" max="7" width="35.164062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2019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22409.83</v>
      </c>
      <c r="E6" s="2"/>
      <c r="F6" s="83"/>
      <c r="G6" s="84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-16927.249999999996</v>
      </c>
      <c r="E7" s="2"/>
      <c r="F7" s="83"/>
      <c r="G7" s="84"/>
      <c r="H7" s="2"/>
      <c r="I7" s="2"/>
    </row>
    <row r="8" spans="1:9" ht="19.5" customHeight="1" x14ac:dyDescent="0.25">
      <c r="A8" s="2"/>
      <c r="B8" s="9"/>
      <c r="C8" s="5"/>
      <c r="D8" s="10">
        <f ca="1">D6+D7</f>
        <v>5482.5800000000054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5" t="s">
        <v>7</v>
      </c>
      <c r="C11" s="86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asc""))"),1472.83)</f>
        <v>1472.83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"),43741)</f>
        <v>43741</v>
      </c>
      <c r="G11" s="14" t="str">
        <f ca="1">IFERROR(__xludf.DUMMYFUNCTION("""COMPUTED_VALUE"""),"ETF: MSCI World ex CW, WKN A2DVEZ")</f>
        <v>ETF: MSCI World ex CW, WKN A2DVEZ</v>
      </c>
      <c r="H11" s="12">
        <f ca="1">IFERROR(__xludf.DUMMYFUNCTION("""COMPUTED_VALUE"""),-3164)</f>
        <v>-3164</v>
      </c>
      <c r="I11" s="2"/>
    </row>
    <row r="12" spans="1:9" ht="17" x14ac:dyDescent="0.25">
      <c r="A12" s="20"/>
      <c r="B12" s="87" t="s">
        <v>8</v>
      </c>
      <c r="C12" s="84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asc""))"),8000)</f>
        <v>8000</v>
      </c>
      <c r="E12" s="21"/>
      <c r="F12" s="13">
        <f ca="1">IFERROR(__xludf.DUMMYFUNCTION("""COMPUTED_VALUE"""),43741)</f>
        <v>43741</v>
      </c>
      <c r="G12" s="14" t="str">
        <f ca="1">IFERROR(__xludf.DUMMYFUNCTION("""COMPUTED_VALUE"""),"ETF: MSCI Small Cap, WKN: A1W56P")</f>
        <v>ETF: MSCI Small Cap, WKN: A1W56P</v>
      </c>
      <c r="H12" s="12">
        <f ca="1">IFERROR(__xludf.DUMMYFUNCTION("""COMPUTED_VALUE"""),-3745.42)</f>
        <v>-3745.42</v>
      </c>
      <c r="I12" s="2"/>
    </row>
    <row r="13" spans="1:9" ht="17" x14ac:dyDescent="0.25">
      <c r="A13" s="2"/>
      <c r="B13" s="87" t="s">
        <v>9</v>
      </c>
      <c r="C13" s="84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asc""))"),12937)</f>
        <v>12937</v>
      </c>
      <c r="E13" s="22"/>
      <c r="F13" s="13">
        <f ca="1">IFERROR(__xludf.DUMMYFUNCTION("""COMPUTED_VALUE"""),43741)</f>
        <v>43741</v>
      </c>
      <c r="G13" s="14" t="str">
        <f ca="1">IFERROR(__xludf.DUMMYFUNCTION("""COMPUTED_VALUE"""),"ETF: MSCI Value, WKN: A1103E")</f>
        <v>ETF: MSCI Value, WKN: A1103E</v>
      </c>
      <c r="H13" s="12">
        <f ca="1">IFERROR(__xludf.DUMMYFUNCTION("""COMPUTED_VALUE"""),-4090.32)</f>
        <v>-4090.32</v>
      </c>
      <c r="I13" s="2"/>
    </row>
    <row r="14" spans="1:9" ht="17" x14ac:dyDescent="0.25">
      <c r="A14" s="2"/>
      <c r="B14" s="87" t="s">
        <v>10</v>
      </c>
      <c r="C14" s="84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IFERROR(__xludf.DUMMYFUNCTION("""COMPUTED_VALUE"""),43796)</f>
        <v>43796</v>
      </c>
      <c r="G14" s="14" t="str">
        <f ca="1">IFERROR(__xludf.DUMMYFUNCTION("""COMPUTED_VALUE"""),"Webseite: Netcup GmbH | nc-1125621")</f>
        <v>Webseite: Netcup GmbH | nc-1125621</v>
      </c>
      <c r="H14" s="12">
        <f ca="1">IFERROR(__xludf.DUMMYFUNCTION("""COMPUTED_VALUE"""),-32.88)</f>
        <v>-32.880000000000003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IFERROR(__xludf.DUMMYFUNCTION("""COMPUTED_VALUE"""),43810)</f>
        <v>43810</v>
      </c>
      <c r="G15" s="14" t="str">
        <f ca="1">IFERROR(__xludf.DUMMYFUNCTION("""COMPUTED_VALUE"""),"ETF: MSCI World ex CW, WKN A2DVEZ")</f>
        <v>ETF: MSCI World ex CW, WKN A2DVEZ</v>
      </c>
      <c r="H15" s="12">
        <f ca="1">IFERROR(__xludf.DUMMYFUNCTION("""COMPUTED_VALUE"""),-1919.07)</f>
        <v>-1919.07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IFERROR(__xludf.DUMMYFUNCTION("""COMPUTED_VALUE"""),43810)</f>
        <v>43810</v>
      </c>
      <c r="G16" s="14" t="str">
        <f ca="1">IFERROR(__xludf.DUMMYFUNCTION("""COMPUTED_VALUE"""),"ETF: MSCI Small Cap, WKN: A1W56P")</f>
        <v>ETF: MSCI Small Cap, WKN: A1W56P</v>
      </c>
      <c r="H16" s="12">
        <f ca="1">IFERROR(__xludf.DUMMYFUNCTION("""COMPUTED_VALUE"""),-1953.43)</f>
        <v>-1953.43</v>
      </c>
      <c r="I16" s="25"/>
    </row>
    <row r="17" spans="1:9" ht="15" customHeight="1" x14ac:dyDescent="0.25">
      <c r="A17" s="2"/>
      <c r="B17" s="13" t="str">
        <f ca="1">IFERROR(__xludf.DUMMYFUNCTION("QUERY(IMPORTRANGE(""11AczYCsQ0sDyNfN8X5ruefP9YvpHQgFPRpFJZPAhMDs"",""Cash!A2:L""),""Select Col1, Col12, Col6 where Col3  matches '""&amp;$C4&amp;""' and Col7 != 'Donation' and Col6 &gt; 0 order by Col1 asc"")
"),"#N/A")</f>
        <v>#N/A</v>
      </c>
      <c r="C17" s="14"/>
      <c r="D17" s="12"/>
      <c r="E17" s="22"/>
      <c r="F17" s="13">
        <f ca="1">IFERROR(__xludf.DUMMYFUNCTION("""COMPUTED_VALUE"""),43810)</f>
        <v>43810</v>
      </c>
      <c r="G17" s="14" t="str">
        <f ca="1">IFERROR(__xludf.DUMMYFUNCTION("""COMPUTED_VALUE"""),"ETF: MSCI Value, WKN: A1103E")</f>
        <v>ETF: MSCI Value, WKN: A1103E</v>
      </c>
      <c r="H17" s="12">
        <f ca="1">IFERROR(__xludf.DUMMYFUNCTION("""COMPUTED_VALUE"""),-1938.83)</f>
        <v>-1938.83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IFERROR(__xludf.DUMMYFUNCTION("""COMPUTED_VALUE"""),43816)</f>
        <v>43816</v>
      </c>
      <c r="G18" s="14" t="str">
        <f ca="1">IFERROR(__xludf.DUMMYFUNCTION("""COMPUTED_VALUE"""),"Legal-Entity-Identifier (LEI)")</f>
        <v>Legal-Entity-Identifier (LEI)</v>
      </c>
      <c r="H18" s="12">
        <f ca="1">IFERROR(__xludf.DUMMYFUNCTION("""COMPUTED_VALUE"""),-83.3)</f>
        <v>-83.3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/>
      <c r="G19" s="14"/>
      <c r="H19" s="12"/>
      <c r="I19" s="25"/>
    </row>
    <row r="20" spans="1:9" ht="16.5" customHeight="1" x14ac:dyDescent="0.25">
      <c r="A20" s="2"/>
      <c r="B20" s="13"/>
      <c r="C20" s="14"/>
      <c r="D20" s="12"/>
      <c r="E20" s="22"/>
      <c r="F20" s="13"/>
      <c r="G20" s="14"/>
      <c r="H20" s="12"/>
      <c r="I20" s="25"/>
    </row>
    <row r="21" spans="1:9" ht="16.5" customHeight="1" x14ac:dyDescent="0.25">
      <c r="A21" s="2"/>
      <c r="B21" s="13"/>
      <c r="C21" s="14"/>
      <c r="D21" s="12"/>
      <c r="E21" s="22"/>
      <c r="F21" s="13"/>
      <c r="G21" s="14"/>
      <c r="H21" s="12"/>
      <c r="I21" s="25"/>
    </row>
    <row r="22" spans="1:9" ht="17" x14ac:dyDescent="0.25">
      <c r="A22" s="2"/>
      <c r="B22" s="13"/>
      <c r="C22" s="14"/>
      <c r="D22" s="12"/>
      <c r="E22" s="22"/>
      <c r="F22" s="13"/>
      <c r="G22" s="14"/>
      <c r="H22" s="12"/>
      <c r="I22" s="25"/>
    </row>
    <row r="23" spans="1:9" ht="17" x14ac:dyDescent="0.25">
      <c r="A23" s="2"/>
      <c r="B23" s="13"/>
      <c r="C23" s="14"/>
      <c r="D23" s="12"/>
      <c r="E23" s="22"/>
      <c r="F23" s="13"/>
      <c r="G23" s="14"/>
      <c r="H23" s="12"/>
      <c r="I23" s="25"/>
    </row>
    <row r="24" spans="1:9" ht="17" x14ac:dyDescent="0.25">
      <c r="A24" s="2"/>
      <c r="B24" s="13"/>
      <c r="C24" s="14"/>
      <c r="D24" s="12"/>
      <c r="E24" s="22"/>
      <c r="F24" s="13"/>
      <c r="G24" s="14"/>
      <c r="H24" s="12"/>
      <c r="I24" s="25"/>
    </row>
    <row r="25" spans="1:9" ht="17" x14ac:dyDescent="0.25">
      <c r="A25" s="2"/>
      <c r="B25" s="13"/>
      <c r="C25" s="14"/>
      <c r="D25" s="12"/>
      <c r="E25" s="22"/>
      <c r="F25" s="13"/>
      <c r="G25" s="14"/>
      <c r="H25" s="12"/>
      <c r="I25" s="25"/>
    </row>
    <row r="26" spans="1:9" ht="17" x14ac:dyDescent="0.25">
      <c r="A26" s="2"/>
      <c r="B26" s="13"/>
      <c r="C26" s="14"/>
      <c r="D26" s="12"/>
      <c r="E26" s="22"/>
      <c r="F26" s="13"/>
      <c r="G26" s="14"/>
      <c r="H26" s="12"/>
      <c r="I26" s="25"/>
    </row>
    <row r="27" spans="1:9" ht="17" x14ac:dyDescent="0.25">
      <c r="A27" s="2"/>
      <c r="B27" s="13"/>
      <c r="C27" s="14"/>
      <c r="D27" s="12"/>
      <c r="E27" s="22"/>
      <c r="F27" s="13"/>
      <c r="G27" s="14"/>
      <c r="H27" s="12"/>
      <c r="I27" s="25"/>
    </row>
    <row r="28" spans="1:9" ht="17" x14ac:dyDescent="0.25">
      <c r="A28" s="2"/>
      <c r="B28" s="13"/>
      <c r="C28" s="14"/>
      <c r="D28" s="12"/>
      <c r="E28" s="22"/>
      <c r="F28" s="13"/>
      <c r="G28" s="14"/>
      <c r="H28" s="12"/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</sheetPr>
  <dimension ref="A1:G18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8" t="s">
        <v>12</v>
      </c>
      <c r="C2" s="89"/>
      <c r="D2" s="89"/>
      <c r="E2" s="89"/>
      <c r="F2" s="90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4">
        <v>9512.07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5">
        <v>9075.36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5">
        <v>9399.27</v>
      </c>
      <c r="G7" s="35"/>
    </row>
    <row r="8" spans="1:7" ht="17.25" customHeight="1" x14ac:dyDescent="0.3">
      <c r="A8" s="35"/>
      <c r="B8" s="46" t="s">
        <v>17</v>
      </c>
      <c r="C8" s="46"/>
      <c r="D8" s="47"/>
      <c r="E8" s="47"/>
      <c r="F8" s="48">
        <v>851.67</v>
      </c>
      <c r="G8" s="35"/>
    </row>
    <row r="9" spans="1:7" ht="17.25" customHeight="1" x14ac:dyDescent="0.3">
      <c r="A9" s="35"/>
      <c r="B9" s="49" t="s">
        <v>18</v>
      </c>
      <c r="C9" s="50"/>
      <c r="D9" s="51"/>
      <c r="E9" s="51"/>
      <c r="F9" s="51">
        <f>SUM(F5:F8)</f>
        <v>28838.37</v>
      </c>
      <c r="G9" s="35"/>
    </row>
    <row r="10" spans="1:7" ht="17.25" customHeight="1" x14ac:dyDescent="0.3">
      <c r="A10" s="35"/>
      <c r="B10" s="52"/>
      <c r="C10" s="53"/>
      <c r="D10" s="54"/>
      <c r="E10" s="54"/>
      <c r="F10" s="54"/>
      <c r="G10" s="35"/>
    </row>
    <row r="11" spans="1:7" ht="17.25" customHeight="1" x14ac:dyDescent="0.3">
      <c r="A11" s="35"/>
      <c r="B11" s="55" t="s">
        <v>19</v>
      </c>
      <c r="D11" s="56"/>
      <c r="E11" s="57" t="s">
        <v>20</v>
      </c>
      <c r="F11" s="58"/>
      <c r="G11" s="35"/>
    </row>
    <row r="12" spans="1:7" ht="17.25" customHeight="1" x14ac:dyDescent="0.3">
      <c r="A12" s="35"/>
      <c r="B12" s="42"/>
      <c r="C12" s="43" t="s">
        <v>14</v>
      </c>
      <c r="D12" s="59"/>
      <c r="E12" s="59">
        <f t="shared" ref="E12:E16" si="0">F12-F5</f>
        <v>8436.7999999999993</v>
      </c>
      <c r="F12" s="44">
        <v>17948.87</v>
      </c>
      <c r="G12" s="35"/>
    </row>
    <row r="13" spans="1:7" ht="17.25" customHeight="1" x14ac:dyDescent="0.3">
      <c r="A13" s="35"/>
      <c r="B13" s="42"/>
      <c r="C13" s="43" t="s">
        <v>15</v>
      </c>
      <c r="D13" s="59"/>
      <c r="E13" s="59">
        <f t="shared" si="0"/>
        <v>8907.84</v>
      </c>
      <c r="F13" s="45">
        <v>17983.2</v>
      </c>
      <c r="G13" s="35"/>
    </row>
    <row r="14" spans="1:7" ht="17.25" customHeight="1" x14ac:dyDescent="0.3">
      <c r="A14" s="35"/>
      <c r="B14" s="42"/>
      <c r="C14" s="43" t="s">
        <v>16</v>
      </c>
      <c r="D14" s="59"/>
      <c r="E14" s="59">
        <f t="shared" si="0"/>
        <v>8527.6499999999978</v>
      </c>
      <c r="F14" s="45">
        <v>17926.919999999998</v>
      </c>
      <c r="G14" s="35"/>
    </row>
    <row r="15" spans="1:7" ht="17.25" customHeight="1" x14ac:dyDescent="0.3">
      <c r="A15" s="35"/>
      <c r="B15" s="55" t="s">
        <v>17</v>
      </c>
      <c r="C15" s="55"/>
      <c r="D15" s="60"/>
      <c r="E15" s="60">
        <f t="shared" si="0"/>
        <v>5482.58</v>
      </c>
      <c r="F15" s="48">
        <v>6334.25</v>
      </c>
      <c r="G15" s="35"/>
    </row>
    <row r="16" spans="1:7" ht="17.25" customHeight="1" x14ac:dyDescent="0.3">
      <c r="A16" s="35"/>
      <c r="B16" s="49" t="s">
        <v>18</v>
      </c>
      <c r="C16" s="50"/>
      <c r="D16" s="51"/>
      <c r="E16" s="61">
        <f t="shared" si="0"/>
        <v>31354.87</v>
      </c>
      <c r="F16" s="51">
        <f>SUM(F12:F15)</f>
        <v>60193.24</v>
      </c>
      <c r="G16" s="35"/>
    </row>
    <row r="17" spans="1:7" ht="19" x14ac:dyDescent="0.3">
      <c r="A17" s="35"/>
      <c r="B17" s="35"/>
      <c r="C17" s="35"/>
      <c r="D17" s="35"/>
      <c r="E17" s="35"/>
      <c r="F17" s="35"/>
      <c r="G17" s="35"/>
    </row>
    <row r="18" spans="1:7" ht="19" x14ac:dyDescent="0.3">
      <c r="A18" s="35"/>
      <c r="B18" s="35"/>
      <c r="C18" s="35"/>
      <c r="D18" s="35"/>
      <c r="E18" s="35"/>
      <c r="F18" s="35"/>
      <c r="G18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  <pageSetUpPr fitToPage="1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8"/>
      <c r="B1" s="58"/>
      <c r="C1" s="58"/>
      <c r="D1" s="58"/>
      <c r="E1" s="58"/>
      <c r="F1" s="58"/>
    </row>
    <row r="2" spans="1:6" ht="21" customHeight="1" x14ac:dyDescent="0.3">
      <c r="A2" s="58"/>
      <c r="B2" s="62" t="s">
        <v>21</v>
      </c>
      <c r="C2" s="58"/>
      <c r="D2" s="58"/>
      <c r="E2" s="58"/>
      <c r="F2" s="58"/>
    </row>
    <row r="3" spans="1:6" ht="17" x14ac:dyDescent="0.25">
      <c r="A3" s="63"/>
      <c r="B3" s="63"/>
      <c r="C3" s="63"/>
      <c r="D3" s="63"/>
      <c r="E3" s="63"/>
      <c r="F3" s="63"/>
    </row>
    <row r="4" spans="1:6" ht="17" x14ac:dyDescent="0.25">
      <c r="A4" s="63"/>
      <c r="B4" s="63" t="s">
        <v>22</v>
      </c>
      <c r="C4" s="63"/>
      <c r="D4" s="63"/>
      <c r="E4" s="63"/>
      <c r="F4" s="63"/>
    </row>
    <row r="5" spans="1:6" ht="17" x14ac:dyDescent="0.25">
      <c r="A5" s="63"/>
      <c r="B5" s="64">
        <v>2019</v>
      </c>
      <c r="C5" s="63" t="s">
        <v>23</v>
      </c>
      <c r="D5" s="63"/>
      <c r="E5" s="63"/>
      <c r="F5" s="63"/>
    </row>
    <row r="6" spans="1:6" ht="18" customHeight="1" x14ac:dyDescent="0.3">
      <c r="A6" s="58"/>
      <c r="B6" s="65"/>
      <c r="C6" s="66"/>
      <c r="D6" s="67"/>
      <c r="E6" s="68"/>
      <c r="F6" s="65"/>
    </row>
    <row r="7" spans="1:6" ht="18" customHeight="1" x14ac:dyDescent="0.3">
      <c r="A7" s="58"/>
      <c r="B7" s="65"/>
      <c r="C7" s="66"/>
      <c r="D7" s="67"/>
      <c r="E7" s="68"/>
      <c r="F7" s="65"/>
    </row>
    <row r="8" spans="1:6" ht="18" customHeight="1" x14ac:dyDescent="0.3">
      <c r="A8" s="58"/>
      <c r="B8" s="69" t="s">
        <v>24</v>
      </c>
      <c r="C8" s="66"/>
      <c r="D8" s="67"/>
      <c r="E8" s="68"/>
      <c r="F8" s="65"/>
    </row>
    <row r="9" spans="1:6" ht="18" customHeight="1" x14ac:dyDescent="0.3">
      <c r="A9" s="58"/>
      <c r="B9" s="65"/>
      <c r="C9" s="66"/>
      <c r="D9" s="67"/>
      <c r="E9" s="68"/>
      <c r="F9" s="65"/>
    </row>
    <row r="10" spans="1:6" ht="18" customHeight="1" x14ac:dyDescent="0.25">
      <c r="A10" s="63"/>
      <c r="B10" s="70" t="s">
        <v>25</v>
      </c>
      <c r="C10" s="71"/>
      <c r="D10" s="72"/>
      <c r="E10" s="68"/>
      <c r="F10" s="73"/>
    </row>
    <row r="11" spans="1:6" ht="18" customHeight="1" x14ac:dyDescent="0.25">
      <c r="A11" s="63"/>
      <c r="B11" s="74"/>
      <c r="C11" s="71"/>
      <c r="D11" s="72"/>
      <c r="E11" s="68"/>
      <c r="F11" s="73"/>
    </row>
    <row r="12" spans="1:6" ht="18" customHeight="1" x14ac:dyDescent="0.25">
      <c r="A12" s="63"/>
      <c r="B12" s="75" t="s">
        <v>4</v>
      </c>
      <c r="C12" s="71"/>
      <c r="D12" s="72"/>
      <c r="E12" s="68"/>
      <c r="F12" s="73"/>
    </row>
    <row r="13" spans="1:6" ht="18" customHeight="1" x14ac:dyDescent="0.25">
      <c r="A13" s="63"/>
      <c r="B13" s="74" t="s">
        <v>26</v>
      </c>
      <c r="C13" s="71"/>
      <c r="D13" s="76">
        <v>0</v>
      </c>
      <c r="E13" s="77"/>
      <c r="F13" s="73"/>
    </row>
    <row r="14" spans="1:6" ht="18" customHeight="1" x14ac:dyDescent="0.25">
      <c r="A14" s="63"/>
      <c r="B14" s="74" t="s">
        <v>27</v>
      </c>
      <c r="C14" s="71"/>
      <c r="D14" s="76">
        <f ca="1">IFERROR(__xludf.DUMMYFUNCTION("SUM(QUERY(IMPORTRANGE(""11AczYCsQ0sDyNfN8X5ruefP9YvpHQgFPRpFJZPAhMDs"",""Cash!A1:L""),""Select Col6 where Col3  matches '""&amp;$B5&amp;""' and Col9  = 'Inbound Donation' order by Col1 asc""))"),22409.83)</f>
        <v>22409.83</v>
      </c>
      <c r="E14" s="77"/>
      <c r="F14" s="73"/>
    </row>
    <row r="15" spans="1:6" ht="17" x14ac:dyDescent="0.25">
      <c r="A15" s="63"/>
      <c r="B15" s="78" t="s">
        <v>28</v>
      </c>
      <c r="C15" s="71"/>
      <c r="D15" s="76"/>
      <c r="E15" s="79">
        <f ca="1">SUM(D13:D14)</f>
        <v>22409.83</v>
      </c>
      <c r="F15" s="73"/>
    </row>
    <row r="16" spans="1:6" ht="21" customHeight="1" x14ac:dyDescent="0.25">
      <c r="A16" s="63"/>
      <c r="B16" s="74"/>
      <c r="C16" s="71"/>
      <c r="D16" s="80"/>
      <c r="E16" s="77"/>
      <c r="F16" s="73"/>
    </row>
    <row r="17" spans="1:6" ht="17" x14ac:dyDescent="0.25">
      <c r="A17" s="63"/>
      <c r="B17" s="75" t="s">
        <v>5</v>
      </c>
      <c r="C17" s="71"/>
      <c r="D17" s="80"/>
      <c r="E17" s="77"/>
      <c r="F17" s="73"/>
    </row>
    <row r="18" spans="1:6" ht="17" x14ac:dyDescent="0.25">
      <c r="A18" s="63"/>
      <c r="B18" s="74" t="s">
        <v>29</v>
      </c>
      <c r="C18" s="71"/>
      <c r="D18" s="76">
        <v>0</v>
      </c>
      <c r="E18" s="77"/>
      <c r="F18" s="73"/>
    </row>
    <row r="19" spans="1:6" ht="17" x14ac:dyDescent="0.25">
      <c r="A19" s="63"/>
      <c r="B19" s="74" t="s">
        <v>30</v>
      </c>
      <c r="C19" s="71"/>
      <c r="D19" s="76">
        <v>0</v>
      </c>
      <c r="E19" s="77"/>
      <c r="F19" s="73"/>
    </row>
    <row r="20" spans="1:6" ht="18" customHeight="1" x14ac:dyDescent="0.25">
      <c r="A20" s="63"/>
      <c r="B20" s="74" t="s">
        <v>31</v>
      </c>
      <c r="C20" s="71"/>
      <c r="D20" s="76">
        <v>0</v>
      </c>
      <c r="E20" s="77"/>
      <c r="F20" s="73"/>
    </row>
    <row r="21" spans="1:6" ht="18" customHeight="1" x14ac:dyDescent="0.25">
      <c r="A21" s="63"/>
      <c r="B21" s="74" t="s">
        <v>32</v>
      </c>
      <c r="C21" s="71"/>
      <c r="D21" s="76"/>
      <c r="E21" s="77"/>
      <c r="F21" s="73"/>
    </row>
    <row r="22" spans="1:6" ht="18" customHeight="1" x14ac:dyDescent="0.25">
      <c r="A22" s="63"/>
      <c r="B22" s="74"/>
      <c r="C22" s="71" t="s">
        <v>33</v>
      </c>
      <c r="D22" s="76">
        <f ca="1">IFERROR(__xludf.DUMMYFUNCTION("SUM(QUERY(IMPORTRANGE(""11AczYCsQ0sDyNfN8X5ruefP9YvpHQgFPRpFJZPAhMDs"",""Cash!A1:L""),""Select Col6 where Col3  matches '""&amp;$B5&amp;""' and Col9  = 'IT' order by Col1 asc""))"),-32.88)</f>
        <v>-32.880000000000003</v>
      </c>
      <c r="E22" s="77"/>
      <c r="F22" s="81"/>
    </row>
    <row r="23" spans="1:6" ht="18" customHeight="1" x14ac:dyDescent="0.25">
      <c r="A23" s="63"/>
      <c r="B23" s="74"/>
      <c r="C23" s="71" t="s">
        <v>34</v>
      </c>
      <c r="D23" s="76">
        <f ca="1">IFERROR(__xludf.DUMMYFUNCTION("SUM(QUERY(IMPORTRANGE(""11AczYCsQ0sDyNfN8X5ruefP9YvpHQgFPRpFJZPAhMDs"",""Cash!A1:L""),""Select Col6 where Col3  matches '""&amp;$B5&amp;""' and Col9  = 'Legal'""))"),0)</f>
        <v>0</v>
      </c>
      <c r="E23" s="77"/>
      <c r="F23" s="73"/>
    </row>
    <row r="24" spans="1:6" ht="18" customHeight="1" x14ac:dyDescent="0.25">
      <c r="A24" s="63"/>
      <c r="B24" s="74"/>
      <c r="C24" s="71" t="s">
        <v>35</v>
      </c>
      <c r="D24" s="76">
        <f ca="1">IFERROR(__xludf.DUMMYFUNCTION("SUM(QUERY(IMPORTRANGE(""11AczYCsQ0sDyNfN8X5ruefP9YvpHQgFPRpFJZPAhMDs"",""Cash!A1:L""),""Select Col6 where Col3  matches '""&amp;$B5&amp;""' and Col9  = 'Outbound Donation'""))"),0)</f>
        <v>0</v>
      </c>
      <c r="E24" s="77"/>
      <c r="F24" s="73"/>
    </row>
    <row r="25" spans="1:6" ht="18" customHeight="1" x14ac:dyDescent="0.25">
      <c r="A25" s="63"/>
      <c r="B25" s="78" t="s">
        <v>36</v>
      </c>
      <c r="C25" s="71"/>
      <c r="D25" s="72"/>
      <c r="E25" s="79">
        <f ca="1">SUM(D18:D23)</f>
        <v>-32.880000000000003</v>
      </c>
      <c r="F25" s="73"/>
    </row>
    <row r="26" spans="1:6" ht="18" customHeight="1" x14ac:dyDescent="0.25">
      <c r="A26" s="63"/>
      <c r="B26" s="74"/>
      <c r="C26" s="71"/>
      <c r="D26" s="72"/>
      <c r="E26" s="68"/>
      <c r="F26" s="73"/>
    </row>
    <row r="27" spans="1:6" ht="18" customHeight="1" x14ac:dyDescent="0.25">
      <c r="A27" s="63"/>
      <c r="B27" s="75" t="s">
        <v>37</v>
      </c>
      <c r="C27" s="71"/>
      <c r="D27" s="72"/>
      <c r="E27" s="79">
        <f ca="1">E15+E25</f>
        <v>22376.95</v>
      </c>
      <c r="F27" s="73"/>
    </row>
    <row r="28" spans="1:6" ht="18" customHeight="1" x14ac:dyDescent="0.25">
      <c r="A28" s="63"/>
      <c r="B28" s="74"/>
      <c r="C28" s="71"/>
      <c r="D28" s="72"/>
      <c r="E28" s="68"/>
      <c r="F28" s="73"/>
    </row>
    <row r="29" spans="1:6" ht="18" customHeight="1" x14ac:dyDescent="0.25">
      <c r="A29" s="63"/>
      <c r="B29" s="74"/>
      <c r="C29" s="71"/>
      <c r="D29" s="72"/>
      <c r="E29" s="68"/>
      <c r="F29" s="73"/>
    </row>
    <row r="30" spans="1:6" ht="18" customHeight="1" x14ac:dyDescent="0.25">
      <c r="A30" s="63"/>
      <c r="B30" s="70" t="s">
        <v>38</v>
      </c>
      <c r="C30" s="71"/>
      <c r="D30" s="72"/>
      <c r="E30" s="68"/>
      <c r="F30" s="73"/>
    </row>
    <row r="31" spans="1:6" ht="18" customHeight="1" x14ac:dyDescent="0.25">
      <c r="A31" s="63"/>
      <c r="B31" s="74"/>
      <c r="C31" s="71"/>
      <c r="D31" s="72"/>
      <c r="E31" s="68"/>
      <c r="F31" s="73"/>
    </row>
    <row r="32" spans="1:6" ht="18" customHeight="1" x14ac:dyDescent="0.25">
      <c r="A32" s="63"/>
      <c r="B32" s="75" t="s">
        <v>4</v>
      </c>
      <c r="C32" s="71"/>
      <c r="D32" s="72"/>
      <c r="E32" s="68"/>
      <c r="F32" s="73"/>
    </row>
    <row r="33" spans="1:6" ht="18" customHeight="1" x14ac:dyDescent="0.25">
      <c r="A33" s="63"/>
      <c r="B33" s="74" t="s">
        <v>39</v>
      </c>
      <c r="C33" s="71"/>
      <c r="D33" s="76"/>
      <c r="E33" s="68"/>
      <c r="F33" s="73"/>
    </row>
    <row r="34" spans="1:6" ht="18" customHeight="1" x14ac:dyDescent="0.25">
      <c r="A34" s="63"/>
      <c r="B34" s="74"/>
      <c r="C34" s="71" t="s">
        <v>40</v>
      </c>
      <c r="D34" s="76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8"/>
      <c r="F34" s="73"/>
    </row>
    <row r="35" spans="1:6" ht="18" customHeight="1" x14ac:dyDescent="0.25">
      <c r="A35" s="63"/>
      <c r="B35" s="74" t="s">
        <v>41</v>
      </c>
      <c r="C35" s="71"/>
      <c r="D35" s="76">
        <v>0</v>
      </c>
      <c r="E35" s="68"/>
      <c r="F35" s="73"/>
    </row>
    <row r="36" spans="1:6" ht="18" customHeight="1" x14ac:dyDescent="0.25">
      <c r="A36" s="63"/>
      <c r="B36" s="74" t="s">
        <v>42</v>
      </c>
      <c r="C36" s="71"/>
      <c r="D36" s="76">
        <v>0</v>
      </c>
      <c r="E36" s="68"/>
      <c r="F36" s="73"/>
    </row>
    <row r="37" spans="1:6" ht="18" customHeight="1" x14ac:dyDescent="0.25">
      <c r="A37" s="63"/>
      <c r="B37" s="78" t="s">
        <v>43</v>
      </c>
      <c r="C37" s="71"/>
      <c r="D37" s="72"/>
      <c r="E37" s="79">
        <f ca="1">SUM(D33:D36)</f>
        <v>0</v>
      </c>
      <c r="F37" s="73"/>
    </row>
    <row r="38" spans="1:6" ht="18" customHeight="1" x14ac:dyDescent="0.25">
      <c r="A38" s="63"/>
      <c r="B38" s="74"/>
      <c r="C38" s="71"/>
      <c r="D38" s="72"/>
      <c r="E38" s="68"/>
      <c r="F38" s="73"/>
    </row>
    <row r="39" spans="1:6" ht="18" customHeight="1" x14ac:dyDescent="0.25">
      <c r="A39" s="63"/>
      <c r="B39" s="75" t="s">
        <v>5</v>
      </c>
      <c r="C39" s="71"/>
      <c r="D39" s="72"/>
      <c r="E39" s="68"/>
      <c r="F39" s="73"/>
    </row>
    <row r="40" spans="1:6" ht="18" customHeight="1" x14ac:dyDescent="0.25">
      <c r="A40" s="63"/>
      <c r="B40" s="74" t="s">
        <v>44</v>
      </c>
      <c r="C40" s="71"/>
      <c r="D40" s="76">
        <f ca="1">IFERROR(__xludf.DUMMYFUNCTION("SUM(QUERY(IMPORTRANGE(""11AczYCsQ0sDyNfN8X5ruefP9YvpHQgFPRpFJZPAhMDs"",""Cash!A1:L""),""Select Col6 where Col3 matches '""&amp;$B5&amp;""' and Col7  = 'Trade' and Col9  = 'Buy Order' order by Col1 asc""))"),-16811.07)</f>
        <v>-16811.07</v>
      </c>
      <c r="E40" s="68"/>
      <c r="F40" s="73"/>
    </row>
    <row r="41" spans="1:6" ht="18" customHeight="1" x14ac:dyDescent="0.25">
      <c r="A41" s="63"/>
      <c r="B41" s="74" t="s">
        <v>45</v>
      </c>
      <c r="C41" s="71"/>
      <c r="D41" s="76">
        <v>0</v>
      </c>
      <c r="E41" s="68"/>
      <c r="F41" s="73"/>
    </row>
    <row r="42" spans="1:6" ht="18" customHeight="1" x14ac:dyDescent="0.25">
      <c r="A42" s="63"/>
      <c r="B42" s="74" t="s">
        <v>46</v>
      </c>
      <c r="C42" s="71"/>
      <c r="D42" s="76"/>
      <c r="E42" s="68"/>
      <c r="F42" s="73"/>
    </row>
    <row r="43" spans="1:6" ht="18" customHeight="1" x14ac:dyDescent="0.25">
      <c r="A43" s="63"/>
      <c r="B43" s="74"/>
      <c r="C43" s="71" t="s">
        <v>47</v>
      </c>
      <c r="D43" s="76">
        <f ca="1">IFERROR(__xludf.DUMMYFUNCTION("SUM(QUERY(IMPORTRANGE(""11AczYCsQ0sDyNfN8X5ruefP9YvpHQgFPRpFJZPAhMDs"",""Cash!A1:L""),""Select Col6 where Col3 matches '""&amp;$B5&amp;""' and Col7  = 'Trade' and Col9  = 'Order transaction fee'""))"),0)</f>
        <v>0</v>
      </c>
      <c r="E43" s="68"/>
      <c r="F43" s="73"/>
    </row>
    <row r="44" spans="1:6" ht="18" customHeight="1" x14ac:dyDescent="0.25">
      <c r="A44" s="63"/>
      <c r="B44" s="74"/>
      <c r="C44" s="71" t="s">
        <v>48</v>
      </c>
      <c r="D44" s="76">
        <f ca="1">IFERROR(__xludf.DUMMYFUNCTION("SUM(QUERY(IMPORTRANGE(""11AczYCsQ0sDyNfN8X5ruefP9YvpHQgFPRpFJZPAhMDs"",""Cash!A1:L""),""Select Col6 where Col3 matches '""&amp;$B5&amp;""' and Col7  = 'Expense' and Col9  = 'Legal-Entity-Identifier (LEI)'""))"),-83.3)</f>
        <v>-83.3</v>
      </c>
      <c r="E44" s="68"/>
      <c r="F44" s="73"/>
    </row>
    <row r="45" spans="1:6" ht="18" customHeight="1" x14ac:dyDescent="0.25">
      <c r="A45" s="63"/>
      <c r="B45" s="74" t="s">
        <v>49</v>
      </c>
      <c r="C45" s="71"/>
      <c r="D45" s="76">
        <v>0</v>
      </c>
      <c r="E45" s="68"/>
      <c r="F45" s="73"/>
    </row>
    <row r="46" spans="1:6" ht="18" customHeight="1" x14ac:dyDescent="0.25">
      <c r="A46" s="63"/>
      <c r="B46" s="74" t="s">
        <v>50</v>
      </c>
      <c r="C46" s="71"/>
      <c r="D46" s="76">
        <v>0</v>
      </c>
      <c r="E46" s="68"/>
      <c r="F46" s="73"/>
    </row>
    <row r="47" spans="1:6" ht="18" customHeight="1" x14ac:dyDescent="0.25">
      <c r="A47" s="63"/>
      <c r="B47" s="78" t="s">
        <v>36</v>
      </c>
      <c r="C47" s="71"/>
      <c r="D47" s="72"/>
      <c r="E47" s="79">
        <f ca="1">SUM(D40:D46)</f>
        <v>-16894.37</v>
      </c>
      <c r="F47" s="73"/>
    </row>
    <row r="48" spans="1:6" ht="18" customHeight="1" x14ac:dyDescent="0.25">
      <c r="A48" s="63"/>
      <c r="B48" s="74"/>
      <c r="C48" s="71"/>
      <c r="D48" s="72"/>
      <c r="E48" s="68"/>
      <c r="F48" s="73"/>
    </row>
    <row r="49" spans="1:6" ht="18" customHeight="1" x14ac:dyDescent="0.25">
      <c r="A49" s="63"/>
      <c r="B49" s="75" t="s">
        <v>51</v>
      </c>
      <c r="C49" s="71"/>
      <c r="D49" s="72"/>
      <c r="E49" s="79">
        <f ca="1">E37+E47</f>
        <v>-16894.37</v>
      </c>
      <c r="F49" s="73"/>
    </row>
    <row r="50" spans="1:6" ht="18" customHeight="1" x14ac:dyDescent="0.25">
      <c r="A50" s="63"/>
      <c r="B50" s="74"/>
      <c r="C50" s="71"/>
      <c r="D50" s="72"/>
      <c r="E50" s="68"/>
      <c r="F50" s="73"/>
    </row>
    <row r="51" spans="1:6" ht="18" customHeight="1" x14ac:dyDescent="0.25">
      <c r="A51" s="63"/>
      <c r="B51" s="74"/>
      <c r="C51" s="71"/>
      <c r="D51" s="72"/>
      <c r="E51" s="68"/>
      <c r="F51" s="73"/>
    </row>
    <row r="52" spans="1:6" ht="18" customHeight="1" x14ac:dyDescent="0.25">
      <c r="A52" s="63"/>
      <c r="B52" s="70" t="s">
        <v>52</v>
      </c>
      <c r="C52" s="71"/>
      <c r="D52" s="72"/>
      <c r="E52" s="79">
        <v>0</v>
      </c>
      <c r="F52" s="73"/>
    </row>
    <row r="53" spans="1:6" ht="18" customHeight="1" x14ac:dyDescent="0.25">
      <c r="A53" s="63"/>
      <c r="B53" s="70" t="s">
        <v>53</v>
      </c>
      <c r="C53" s="71"/>
      <c r="D53" s="72"/>
      <c r="E53" s="79">
        <v>0</v>
      </c>
      <c r="F53" s="73"/>
    </row>
    <row r="54" spans="1:6" ht="18" customHeight="1" x14ac:dyDescent="0.25">
      <c r="A54" s="63"/>
      <c r="B54" s="74"/>
      <c r="C54" s="71"/>
      <c r="D54" s="72"/>
      <c r="E54" s="68"/>
      <c r="F54" s="73"/>
    </row>
    <row r="55" spans="1:6" ht="18" customHeight="1" x14ac:dyDescent="0.25">
      <c r="A55" s="63"/>
      <c r="B55" s="74"/>
      <c r="C55" s="71"/>
      <c r="D55" s="76"/>
      <c r="E55" s="68"/>
      <c r="F55" s="73"/>
    </row>
    <row r="56" spans="1:6" ht="18" customHeight="1" x14ac:dyDescent="0.25">
      <c r="A56" s="63"/>
      <c r="B56" s="74"/>
      <c r="C56" s="71"/>
      <c r="D56" s="76"/>
      <c r="E56" s="68"/>
      <c r="F56" s="73"/>
    </row>
    <row r="57" spans="1:6" ht="18" customHeight="1" x14ac:dyDescent="0.25">
      <c r="A57" s="63"/>
      <c r="B57" s="69" t="s">
        <v>54</v>
      </c>
      <c r="C57" s="71"/>
      <c r="D57" s="76"/>
      <c r="E57" s="68"/>
      <c r="F57" s="73"/>
    </row>
    <row r="58" spans="1:6" ht="18" customHeight="1" x14ac:dyDescent="0.25">
      <c r="A58" s="63"/>
      <c r="C58" s="71"/>
      <c r="D58" s="76"/>
      <c r="E58" s="68"/>
      <c r="F58" s="73"/>
    </row>
    <row r="59" spans="1:6" ht="18" customHeight="1" x14ac:dyDescent="0.25">
      <c r="A59" s="63"/>
      <c r="B59" s="74" t="s">
        <v>55</v>
      </c>
      <c r="C59" s="71"/>
      <c r="D59" s="76">
        <v>0</v>
      </c>
      <c r="E59" s="79"/>
      <c r="F59" s="73"/>
    </row>
    <row r="60" spans="1:6" ht="18" customHeight="1" x14ac:dyDescent="0.25">
      <c r="A60" s="63"/>
      <c r="B60" s="74" t="s">
        <v>56</v>
      </c>
      <c r="C60" s="71"/>
      <c r="D60" s="82">
        <f>'Vermögenswerte (Public)'!F15</f>
        <v>6334.25</v>
      </c>
      <c r="E60" s="79"/>
      <c r="F60" s="73"/>
    </row>
    <row r="61" spans="1:6" ht="18" customHeight="1" x14ac:dyDescent="0.25">
      <c r="A61" s="63"/>
      <c r="B61" s="74" t="s">
        <v>57</v>
      </c>
      <c r="C61" s="71"/>
      <c r="D61" s="79"/>
      <c r="E61" s="79"/>
      <c r="F61" s="73"/>
    </row>
    <row r="62" spans="1:6" ht="18" customHeight="1" x14ac:dyDescent="0.25">
      <c r="A62" s="63"/>
      <c r="B62" s="78"/>
      <c r="C62" s="71" t="s">
        <v>58</v>
      </c>
      <c r="D62" s="82">
        <f>SUM('Vermögenswerte (Public)'!F12:F14)</f>
        <v>53858.99</v>
      </c>
      <c r="E62" s="79"/>
      <c r="F62" s="73"/>
    </row>
    <row r="63" spans="1:6" ht="18" customHeight="1" x14ac:dyDescent="0.25">
      <c r="A63" s="63"/>
      <c r="B63" s="74" t="s">
        <v>59</v>
      </c>
      <c r="C63" s="71"/>
      <c r="D63" s="76">
        <v>0</v>
      </c>
      <c r="E63" s="79"/>
      <c r="F63" s="73"/>
    </row>
    <row r="64" spans="1:6" ht="18" customHeight="1" x14ac:dyDescent="0.25">
      <c r="A64" s="63"/>
      <c r="B64" s="78" t="s">
        <v>60</v>
      </c>
      <c r="C64" s="71"/>
      <c r="D64" s="76"/>
      <c r="E64" s="79">
        <f>SUM(D59:D63)</f>
        <v>60193.24</v>
      </c>
      <c r="F64" s="73"/>
    </row>
    <row r="65" spans="1:6" ht="18" customHeight="1" x14ac:dyDescent="0.25">
      <c r="A65" s="63"/>
      <c r="B65" s="74"/>
      <c r="C65" s="71"/>
      <c r="D65" s="76"/>
      <c r="E65" s="68"/>
      <c r="F65" s="73"/>
    </row>
    <row r="66" spans="1:6" ht="18" customHeight="1" x14ac:dyDescent="0.25">
      <c r="A66" s="63"/>
      <c r="B66" s="70" t="s">
        <v>61</v>
      </c>
      <c r="C66" s="71"/>
      <c r="D66" s="76"/>
      <c r="E66" s="68"/>
      <c r="F66" s="73"/>
    </row>
    <row r="67" spans="1:6" ht="18" customHeight="1" x14ac:dyDescent="0.25">
      <c r="A67" s="63"/>
      <c r="C67" s="71"/>
      <c r="D67" s="76"/>
      <c r="E67" s="68"/>
      <c r="F67" s="73"/>
    </row>
    <row r="68" spans="1:6" ht="18" customHeight="1" x14ac:dyDescent="0.25">
      <c r="A68" s="63"/>
      <c r="B68" s="74" t="s">
        <v>62</v>
      </c>
      <c r="C68" s="71"/>
      <c r="D68" s="76">
        <v>0</v>
      </c>
      <c r="E68" s="68"/>
      <c r="F68" s="73"/>
    </row>
    <row r="69" spans="1:6" ht="18" customHeight="1" x14ac:dyDescent="0.25">
      <c r="A69" s="63"/>
      <c r="B69" s="74" t="s">
        <v>63</v>
      </c>
      <c r="C69" s="71"/>
      <c r="D69" s="76">
        <v>0</v>
      </c>
      <c r="E69" s="68"/>
      <c r="F69" s="73"/>
    </row>
    <row r="70" spans="1:6" ht="18" customHeight="1" x14ac:dyDescent="0.25">
      <c r="A70" s="63"/>
      <c r="B70" s="74" t="s">
        <v>64</v>
      </c>
      <c r="C70" s="71"/>
      <c r="D70" s="76">
        <v>0</v>
      </c>
      <c r="E70" s="79"/>
      <c r="F70" s="73"/>
    </row>
    <row r="71" spans="1:6" ht="18" customHeight="1" x14ac:dyDescent="0.25">
      <c r="A71" s="63"/>
      <c r="B71" s="78" t="s">
        <v>65</v>
      </c>
      <c r="C71" s="71"/>
      <c r="D71" s="76"/>
      <c r="E71" s="79">
        <f>SUM(D68:D70)</f>
        <v>0</v>
      </c>
      <c r="F71" s="73"/>
    </row>
    <row r="72" spans="1:6" ht="18" customHeight="1" x14ac:dyDescent="0.25">
      <c r="A72" s="63"/>
      <c r="B72" s="74"/>
      <c r="C72" s="71"/>
      <c r="D72" s="76"/>
      <c r="E72" s="68"/>
      <c r="F72" s="73"/>
    </row>
    <row r="73" spans="1:6" ht="18" customHeight="1" x14ac:dyDescent="0.25">
      <c r="A73" s="63"/>
      <c r="B73" s="74"/>
      <c r="C73" s="71"/>
      <c r="D73" s="76"/>
      <c r="E73" s="68"/>
      <c r="F73" s="73"/>
    </row>
    <row r="74" spans="1:6" ht="18" customHeight="1" x14ac:dyDescent="0.25">
      <c r="A74" s="63"/>
      <c r="B74" s="74"/>
      <c r="C74" s="71"/>
      <c r="D74" s="76"/>
      <c r="E74" s="68"/>
      <c r="F74" s="73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2023-03-11T09:43:11Z</dcterms:modified>
</cp:coreProperties>
</file>